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ll Calculators\Bill Calculator Guides\April 1, 2024\"/>
    </mc:Choice>
  </mc:AlternateContent>
  <xr:revisionPtr revIDLastSave="0" documentId="13_ncr:1_{A2F831CA-AD5B-4CE1-8204-4F225A4A544D}" xr6:coauthVersionLast="47" xr6:coauthVersionMax="47" xr10:uidLastSave="{00000000-0000-0000-0000-000000000000}"/>
  <workbookProtection workbookPassword="EE7D" lockStructure="1"/>
  <bookViews>
    <workbookView xWindow="-108" yWindow="-108" windowWidth="23256" windowHeight="12456" xr2:uid="{00000000-000D-0000-FFFF-FFFF00000000}"/>
  </bookViews>
  <sheets>
    <sheet name="211" sheetId="1" r:id="rId1"/>
    <sheet name="211 - Net Meter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2" l="1"/>
  <c r="C63" i="2"/>
  <c r="D59" i="2"/>
  <c r="D24" i="2"/>
  <c r="D59" i="1"/>
  <c r="D53" i="1"/>
  <c r="D56" i="1"/>
  <c r="D30" i="1"/>
  <c r="A45" i="2"/>
  <c r="D42" i="1"/>
  <c r="C43" i="2"/>
  <c r="C46" i="2"/>
  <c r="C86" i="2"/>
  <c r="C85" i="2"/>
  <c r="C73" i="2"/>
  <c r="C70" i="2"/>
  <c r="D69" i="2" s="1"/>
  <c r="C54" i="2"/>
  <c r="C51" i="2"/>
  <c r="C50" i="2"/>
  <c r="C49" i="2"/>
  <c r="B17" i="2"/>
  <c r="C40" i="2"/>
  <c r="C37" i="2"/>
  <c r="C34" i="2"/>
  <c r="D33" i="2" s="1"/>
  <c r="D66" i="1"/>
  <c r="D21" i="1"/>
  <c r="D33" i="1"/>
  <c r="D39" i="1"/>
  <c r="D27" i="1"/>
  <c r="D69" i="1"/>
  <c r="D36" i="1"/>
  <c r="D81" i="1"/>
  <c r="D85" i="1" s="1"/>
  <c r="D45" i="1"/>
  <c r="D30" i="2" l="1"/>
  <c r="D27" i="2" s="1"/>
  <c r="D62" i="2"/>
  <c r="D56" i="2"/>
  <c r="D72" i="2"/>
  <c r="D48" i="2"/>
  <c r="D84" i="2"/>
  <c r="D88" i="2" s="1"/>
  <c r="D21" i="2" s="1"/>
  <c r="D45" i="2"/>
  <c r="D42" i="2"/>
  <c r="D36" i="2"/>
  <c r="D39" i="2"/>
  <c r="D97" i="1"/>
  <c r="D18" i="1"/>
  <c r="D24" i="1"/>
  <c r="D50" i="1"/>
  <c r="D95" i="2"/>
  <c r="D72" i="1"/>
  <c r="D92" i="1"/>
  <c r="D75" i="1" l="1"/>
  <c r="D77" i="1" s="1"/>
  <c r="D94" i="1" s="1"/>
  <c r="D75" i="2"/>
  <c r="D53" i="2"/>
  <c r="D100" i="2"/>
  <c r="D78" i="2" l="1"/>
  <c r="D80" i="2" s="1"/>
  <c r="D97" i="2" s="1"/>
  <c r="D93" i="1"/>
  <c r="D87" i="1"/>
  <c r="D16" i="1" s="1"/>
  <c r="D96" i="2" l="1"/>
  <c r="D90" i="2"/>
  <c r="D19" i="2" s="1"/>
</calcChain>
</file>

<file path=xl/sharedStrings.xml><?xml version="1.0" encoding="utf-8"?>
<sst xmlns="http://schemas.openxmlformats.org/spreadsheetml/2006/main" count="130" uniqueCount="57">
  <si>
    <t>You will need:</t>
  </si>
  <si>
    <t>Excise Tax (D33):</t>
  </si>
  <si>
    <t xml:space="preserve">kWh Usage:    </t>
  </si>
  <si>
    <t xml:space="preserve">A flat fee per billing period of </t>
  </si>
  <si>
    <t>Multiply the Billed kWh by</t>
  </si>
  <si>
    <t xml:space="preserve">0 – 2,000 kWh multiply by </t>
  </si>
  <si>
    <t xml:space="preserve">2,001 – 15,000 kWh multiply by </t>
  </si>
  <si>
    <t xml:space="preserve">over 15,000 kWh multiply by </t>
  </si>
  <si>
    <t>0 – 750 kWh multiply by</t>
  </si>
  <si>
    <t xml:space="preserve">all kWh over 750 multiply by </t>
  </si>
  <si>
    <t xml:space="preserve">Multiply all Billed kWh by </t>
  </si>
  <si>
    <t>Energy Efficiency Rider (D38):</t>
  </si>
  <si>
    <t>Customer Charge</t>
  </si>
  <si>
    <t>Economic Development Rider (D39):</t>
  </si>
  <si>
    <t>Transmission Cost Recovery Rider - Non-bypassable (T8):</t>
  </si>
  <si>
    <t xml:space="preserve">Customer Charge (D17):  </t>
  </si>
  <si>
    <t>Energy Charge (D17):</t>
  </si>
  <si>
    <t>Other Delivery Charges</t>
  </si>
  <si>
    <t>Supply Charges:</t>
  </si>
  <si>
    <t>Supply Total:</t>
  </si>
  <si>
    <t>Other Delivery Charges:</t>
  </si>
  <si>
    <t>Other Delivery Charges Total:</t>
  </si>
  <si>
    <t xml:space="preserve">Total Bill: </t>
  </si>
  <si>
    <t>Total Bill</t>
  </si>
  <si>
    <t>Price - To - Compare</t>
  </si>
  <si>
    <t>Input usage below</t>
  </si>
  <si>
    <t>Standard Offer Rate (G10):</t>
  </si>
  <si>
    <t>Residential (Rate 211) PIPP</t>
  </si>
  <si>
    <t xml:space="preserve">For Rate 211, you will need to find the total electric usage for the month. </t>
  </si>
  <si>
    <t>Usage Detail</t>
  </si>
  <si>
    <t>Universal Service Rider (D28):</t>
  </si>
  <si>
    <t>Multiply all Billed kWh by</t>
  </si>
  <si>
    <t xml:space="preserve">% of Base Distribution </t>
  </si>
  <si>
    <t>Residential (Rate 211) PIPP - Net Metering</t>
  </si>
  <si>
    <t xml:space="preserve">kWh Actual:    </t>
  </si>
  <si>
    <t>kWh Received:</t>
  </si>
  <si>
    <t>kWh Net:</t>
  </si>
  <si>
    <t>As a Net Metering customer you will enter Actual and Received kWh located on your bill.</t>
  </si>
  <si>
    <t>Tax Credit Savings Rider (D41):</t>
  </si>
  <si>
    <t>Legacy Generation Rider (D40)</t>
  </si>
  <si>
    <t>How to Calculate Your AES Ohio Bill</t>
  </si>
  <si>
    <t>To verify you are on Rate 211 -  find the section near the middle of your AES Ohio bill labeled “Usage Detail", below which the column titled "Rate"  should read 211.</t>
  </si>
  <si>
    <t>Your monthly kWh Usage is to the left of your Rate number on your AES Ohio bill. See example below.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</si>
  <si>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 Net Metering customers see second tab for rates.</t>
  </si>
  <si>
    <t>AES Ohio Delivery Charges:</t>
  </si>
  <si>
    <t>AES Ohio Delivery Total:</t>
  </si>
  <si>
    <t>How charges appear on AES Ohio's bill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</si>
  <si>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</t>
  </si>
  <si>
    <t>Solar Generation Fund Rider (D27):</t>
  </si>
  <si>
    <t>Infrastructure Investment Rider (D29):</t>
  </si>
  <si>
    <t xml:space="preserve">              Storm Cost Recovery Rider (D30):</t>
  </si>
  <si>
    <t xml:space="preserve">               Regulatory Compliance Rider (D31):</t>
  </si>
  <si>
    <t xml:space="preserve">              Customer Programs Rider (D37):</t>
  </si>
  <si>
    <t xml:space="preserve">              Proactive Reliability Optimization Rider (D32):</t>
  </si>
  <si>
    <t xml:space="preserve">             Distribution Investment Rider (D36):</t>
  </si>
  <si>
    <t xml:space="preserve">             Reserved for future use</t>
  </si>
  <si>
    <t xml:space="preserve">             Storm Cost Recovery Rider (D30):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</si>
</sst>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"/>
    <numFmt numFmtId="166" formatCode="_(&quot;$&quot;* #,##0.0000000_);_(&quot;$&quot;* \(#,##0.0000000\);_(&quot;$&quot;* &quot;-&quot;??_);_(@_)"/>
    <numFmt numFmtId="167" formatCode="#,##0.0;[Red]#,##0.0"/>
    <numFmt numFmtId="168" formatCode="_(&quot;$&quot;* #,##0.000_);_(&quot;$&quot;* \(#,##0.000\);_(&quot;$&quot;* &quot;-&quot;??_);_(@_)"/>
    <numFmt numFmtId="169" formatCode="0.00000%"/>
    <numFmt numFmtId="170" formatCode="0.000%"/>
    <numFmt numFmtId="171" formatCode="0.000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6"/>
      <color rgb="FF0054A4"/>
      <name val="Calibri"/>
      <family val="2"/>
      <scheme val="minor"/>
    </font>
    <font>
      <b/>
      <sz val="14"/>
      <color rgb="FF0054A4"/>
      <name val="Calibri"/>
      <family val="2"/>
      <scheme val="minor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1973E"/>
        <bgColor indexed="64"/>
      </patternFill>
    </fill>
    <fill>
      <patternFill patternType="solid">
        <fgColor rgb="FF0054A4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54A4"/>
      </left>
      <right/>
      <top/>
      <bottom/>
      <diagonal/>
    </border>
    <border>
      <left/>
      <right style="thick">
        <color rgb="FF0054A4"/>
      </right>
      <top/>
      <bottom/>
      <diagonal/>
    </border>
    <border>
      <left style="thick">
        <color rgb="FF0054A4"/>
      </left>
      <right/>
      <top/>
      <bottom style="thick">
        <color rgb="FF0054A4"/>
      </bottom>
      <diagonal/>
    </border>
    <border>
      <left/>
      <right/>
      <top/>
      <bottom style="thick">
        <color rgb="FF0054A4"/>
      </bottom>
      <diagonal/>
    </border>
    <border>
      <left/>
      <right style="thick">
        <color rgb="FF0054A4"/>
      </right>
      <top/>
      <bottom style="thick">
        <color rgb="FF0054A4"/>
      </bottom>
      <diagonal/>
    </border>
    <border>
      <left/>
      <right/>
      <top style="thick">
        <color rgb="FF61973E"/>
      </top>
      <bottom/>
      <diagonal/>
    </border>
    <border>
      <left/>
      <right style="thick">
        <color rgb="FF61973E"/>
      </right>
      <top style="thick">
        <color rgb="FF61973E"/>
      </top>
      <bottom/>
      <diagonal/>
    </border>
    <border>
      <left/>
      <right style="thick">
        <color rgb="FF61973E"/>
      </right>
      <top/>
      <bottom/>
      <diagonal/>
    </border>
    <border>
      <left style="thick">
        <color rgb="FF61973E"/>
      </left>
      <right/>
      <top/>
      <bottom/>
      <diagonal/>
    </border>
    <border>
      <left style="thick">
        <color rgb="FF61973E"/>
      </left>
      <right/>
      <top/>
      <bottom style="thick">
        <color rgb="FF61973E"/>
      </bottom>
      <diagonal/>
    </border>
    <border>
      <left/>
      <right/>
      <top/>
      <bottom style="thick">
        <color rgb="FF61973E"/>
      </bottom>
      <diagonal/>
    </border>
    <border>
      <left/>
      <right style="thick">
        <color rgb="FF61973E"/>
      </right>
      <top/>
      <bottom style="thick">
        <color rgb="FF61973E"/>
      </bottom>
      <diagonal/>
    </border>
    <border>
      <left style="thick">
        <color indexed="64"/>
      </left>
      <right/>
      <top style="thick">
        <color rgb="FF61973E"/>
      </top>
      <bottom/>
      <diagonal/>
    </border>
    <border>
      <left/>
      <right style="thick">
        <color indexed="64"/>
      </right>
      <top style="thick">
        <color rgb="FF61973E"/>
      </top>
      <bottom/>
      <diagonal/>
    </border>
    <border>
      <left style="thick">
        <color rgb="FF61973E"/>
      </left>
      <right/>
      <top style="thick">
        <color rgb="FF61973E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ck">
        <color rgb="FF0054A4"/>
      </left>
      <right/>
      <top style="thick">
        <color rgb="FF0054A4"/>
      </top>
      <bottom/>
      <diagonal/>
    </border>
    <border>
      <left/>
      <right/>
      <top style="thick">
        <color rgb="FF0054A4"/>
      </top>
      <bottom/>
      <diagonal/>
    </border>
    <border>
      <left/>
      <right style="thick">
        <color rgb="FF0054A4"/>
      </right>
      <top style="thick">
        <color rgb="FF0054A4"/>
      </top>
      <bottom/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7" fontId="13" fillId="0" borderId="0" xfId="1" applyNumberFormat="1" applyFont="1" applyBorder="1" applyProtection="1"/>
    <xf numFmtId="167" fontId="5" fillId="2" borderId="0" xfId="1" applyNumberFormat="1" applyFont="1" applyFill="1" applyBorder="1" applyProtection="1"/>
    <xf numFmtId="0" fontId="12" fillId="2" borderId="0" xfId="0" applyFont="1" applyFill="1"/>
    <xf numFmtId="44" fontId="5" fillId="2" borderId="0" xfId="0" applyNumberFormat="1" applyFont="1" applyFill="1"/>
    <xf numFmtId="168" fontId="5" fillId="2" borderId="0" xfId="0" applyNumberFormat="1" applyFont="1" applyFill="1"/>
    <xf numFmtId="164" fontId="12" fillId="0" borderId="0" xfId="0" applyNumberFormat="1" applyFont="1"/>
    <xf numFmtId="0" fontId="11" fillId="0" borderId="0" xfId="0" applyFont="1" applyAlignment="1">
      <alignment horizontal="left"/>
    </xf>
    <xf numFmtId="44" fontId="12" fillId="0" borderId="0" xfId="6" applyFont="1" applyFill="1" applyBorder="1"/>
    <xf numFmtId="0" fontId="12" fillId="0" borderId="13" xfId="0" applyFont="1" applyBorder="1"/>
    <xf numFmtId="0" fontId="12" fillId="0" borderId="14" xfId="0" applyFont="1" applyBorder="1"/>
    <xf numFmtId="0" fontId="11" fillId="0" borderId="13" xfId="0" applyFont="1" applyBorder="1"/>
    <xf numFmtId="0" fontId="12" fillId="0" borderId="13" xfId="0" applyFont="1" applyBorder="1" applyAlignment="1">
      <alignment horizontal="left" indent="5"/>
    </xf>
    <xf numFmtId="44" fontId="12" fillId="0" borderId="14" xfId="6" applyFont="1" applyFill="1" applyBorder="1"/>
    <xf numFmtId="0" fontId="11" fillId="0" borderId="13" xfId="0" applyFont="1" applyBorder="1" applyAlignment="1">
      <alignment horizontal="left" indent="5"/>
    </xf>
    <xf numFmtId="44" fontId="11" fillId="0" borderId="14" xfId="6" applyFont="1" applyFill="1" applyBorder="1"/>
    <xf numFmtId="0" fontId="12" fillId="0" borderId="13" xfId="0" applyFont="1" applyBorder="1" applyAlignment="1">
      <alignment horizontal="left" indent="13"/>
    </xf>
    <xf numFmtId="0" fontId="11" fillId="0" borderId="15" xfId="0" applyFont="1" applyBorder="1" applyAlignment="1">
      <alignment horizontal="left" indent="5"/>
    </xf>
    <xf numFmtId="0" fontId="12" fillId="0" borderId="16" xfId="0" applyFont="1" applyBorder="1"/>
    <xf numFmtId="44" fontId="11" fillId="0" borderId="17" xfId="6" applyFont="1" applyFill="1" applyBorder="1"/>
    <xf numFmtId="166" fontId="12" fillId="0" borderId="0" xfId="0" applyNumberFormat="1" applyFont="1"/>
    <xf numFmtId="0" fontId="11" fillId="3" borderId="18" xfId="0" applyFont="1" applyFill="1" applyBorder="1"/>
    <xf numFmtId="0" fontId="12" fillId="3" borderId="18" xfId="0" applyFont="1" applyFill="1" applyBorder="1"/>
    <xf numFmtId="164" fontId="12" fillId="3" borderId="19" xfId="0" applyNumberFormat="1" applyFont="1" applyFill="1" applyBorder="1"/>
    <xf numFmtId="44" fontId="12" fillId="0" borderId="20" xfId="6" applyFont="1" applyBorder="1"/>
    <xf numFmtId="0" fontId="12" fillId="0" borderId="21" xfId="0" applyFont="1" applyBorder="1" applyAlignment="1">
      <alignment horizontal="left" indent="2"/>
    </xf>
    <xf numFmtId="164" fontId="12" fillId="0" borderId="20" xfId="0" applyNumberFormat="1" applyFont="1" applyBorder="1"/>
    <xf numFmtId="0" fontId="11" fillId="0" borderId="21" xfId="0" applyFont="1" applyBorder="1" applyAlignment="1">
      <alignment horizontal="left" indent="2"/>
    </xf>
    <xf numFmtId="0" fontId="11" fillId="0" borderId="22" xfId="0" applyFont="1" applyBorder="1"/>
    <xf numFmtId="0" fontId="11" fillId="0" borderId="23" xfId="0" applyFont="1" applyBorder="1"/>
    <xf numFmtId="0" fontId="12" fillId="0" borderId="23" xfId="0" applyFont="1" applyBorder="1"/>
    <xf numFmtId="44" fontId="11" fillId="0" borderId="24" xfId="6" applyFont="1" applyBorder="1"/>
    <xf numFmtId="0" fontId="11" fillId="0" borderId="1" xfId="0" applyFont="1" applyBorder="1"/>
    <xf numFmtId="44" fontId="11" fillId="0" borderId="2" xfId="6" applyFont="1" applyBorder="1"/>
    <xf numFmtId="0" fontId="11" fillId="0" borderId="18" xfId="0" applyFont="1" applyBorder="1"/>
    <xf numFmtId="0" fontId="12" fillId="0" borderId="18" xfId="0" applyFont="1" applyBorder="1"/>
    <xf numFmtId="0" fontId="11" fillId="0" borderId="25" xfId="0" applyFont="1" applyBorder="1"/>
    <xf numFmtId="164" fontId="12" fillId="0" borderId="26" xfId="0" applyNumberFormat="1" applyFont="1" applyBorder="1"/>
    <xf numFmtId="0" fontId="14" fillId="3" borderId="27" xfId="0" applyFont="1" applyFill="1" applyBorder="1"/>
    <xf numFmtId="0" fontId="11" fillId="0" borderId="3" xfId="0" applyFont="1" applyBorder="1"/>
    <xf numFmtId="0" fontId="11" fillId="0" borderId="4" xfId="0" applyFont="1" applyBorder="1"/>
    <xf numFmtId="0" fontId="12" fillId="0" borderId="4" xfId="0" applyFont="1" applyBorder="1"/>
    <xf numFmtId="0" fontId="12" fillId="0" borderId="5" xfId="0" applyFont="1" applyBorder="1"/>
    <xf numFmtId="8" fontId="12" fillId="0" borderId="0" xfId="0" applyNumberFormat="1" applyFont="1"/>
    <xf numFmtId="166" fontId="12" fillId="0" borderId="0" xfId="6" applyNumberFormat="1" applyFont="1" applyFill="1" applyBorder="1"/>
    <xf numFmtId="165" fontId="12" fillId="0" borderId="0" xfId="0" applyNumberFormat="1" applyFont="1"/>
    <xf numFmtId="0" fontId="11" fillId="0" borderId="0" xfId="0" applyFont="1" applyAlignment="1">
      <alignment horizontal="center"/>
    </xf>
    <xf numFmtId="44" fontId="12" fillId="0" borderId="5" xfId="6" applyFont="1" applyBorder="1"/>
    <xf numFmtId="0" fontId="12" fillId="0" borderId="6" xfId="0" applyFont="1" applyBorder="1" applyAlignment="1">
      <alignment horizontal="left" indent="2"/>
    </xf>
    <xf numFmtId="164" fontId="12" fillId="0" borderId="7" xfId="0" applyNumberFormat="1" applyFont="1" applyBorder="1"/>
    <xf numFmtId="0" fontId="11" fillId="0" borderId="6" xfId="0" applyFont="1" applyBorder="1" applyAlignment="1">
      <alignment horizontal="left" indent="2"/>
    </xf>
    <xf numFmtId="0" fontId="12" fillId="0" borderId="6" xfId="0" applyFont="1" applyBorder="1" applyAlignment="1">
      <alignment horizontal="left" indent="4"/>
    </xf>
    <xf numFmtId="44" fontId="12" fillId="0" borderId="7" xfId="6" applyFont="1" applyBorder="1"/>
    <xf numFmtId="0" fontId="12" fillId="0" borderId="6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9" xfId="0" applyFont="1" applyBorder="1"/>
    <xf numFmtId="0" fontId="12" fillId="0" borderId="9" xfId="0" applyFont="1" applyBorder="1"/>
    <xf numFmtId="44" fontId="11" fillId="0" borderId="10" xfId="6" applyFont="1" applyBorder="1"/>
    <xf numFmtId="167" fontId="6" fillId="0" borderId="28" xfId="1" applyNumberFormat="1" applyFont="1" applyBorder="1" applyProtection="1">
      <protection locked="0"/>
    </xf>
    <xf numFmtId="0" fontId="12" fillId="0" borderId="21" xfId="0" applyFont="1" applyBorder="1" applyAlignment="1">
      <alignment horizontal="left" indent="4"/>
    </xf>
    <xf numFmtId="44" fontId="12" fillId="0" borderId="7" xfId="6" applyFont="1" applyFill="1" applyBorder="1"/>
    <xf numFmtId="0" fontId="12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indent="2"/>
    </xf>
    <xf numFmtId="0" fontId="6" fillId="0" borderId="0" xfId="0" applyFont="1"/>
    <xf numFmtId="169" fontId="12" fillId="0" borderId="0" xfId="21" applyNumberFormat="1" applyFont="1" applyFill="1" applyBorder="1"/>
    <xf numFmtId="44" fontId="12" fillId="0" borderId="7" xfId="0" applyNumberFormat="1" applyFont="1" applyBorder="1"/>
    <xf numFmtId="10" fontId="12" fillId="0" borderId="0" xfId="21" applyNumberFormat="1" applyFont="1" applyFill="1" applyBorder="1"/>
    <xf numFmtId="44" fontId="11" fillId="0" borderId="7" xfId="6" applyFont="1" applyFill="1" applyBorder="1"/>
    <xf numFmtId="167" fontId="6" fillId="0" borderId="28" xfId="1" applyNumberFormat="1" applyFont="1" applyBorder="1" applyProtection="1"/>
    <xf numFmtId="0" fontId="12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170" fontId="12" fillId="0" borderId="0" xfId="0" applyNumberFormat="1" applyFont="1"/>
    <xf numFmtId="171" fontId="12" fillId="0" borderId="0" xfId="21" applyNumberFormat="1" applyFont="1" applyFill="1" applyBorder="1"/>
    <xf numFmtId="164" fontId="12" fillId="0" borderId="0" xfId="21" applyNumberFormat="1" applyFont="1" applyFill="1" applyBorder="1"/>
    <xf numFmtId="0" fontId="10" fillId="0" borderId="6" xfId="0" applyFont="1" applyBorder="1" applyAlignment="1">
      <alignment horizontal="left"/>
    </xf>
    <xf numFmtId="0" fontId="14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5" borderId="12" xfId="0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27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urrency" xfId="6" builtinId="4"/>
    <cellStyle name="Currency 2" xfId="7" xr:uid="{00000000-0005-0000-0000-000006000000}"/>
    <cellStyle name="Currency 2 2" xfId="8" xr:uid="{00000000-0005-0000-0000-000007000000}"/>
    <cellStyle name="Currency 3" xfId="9" xr:uid="{00000000-0005-0000-0000-000008000000}"/>
    <cellStyle name="Hyperlink 2" xfId="10" xr:uid="{00000000-0005-0000-0000-000009000000}"/>
    <cellStyle name="Normal" xfId="0" builtinId="0"/>
    <cellStyle name="Normal 2" xfId="11" xr:uid="{00000000-0005-0000-0000-00000B000000}"/>
    <cellStyle name="Normal 2 2" xfId="12" xr:uid="{00000000-0005-0000-0000-00000C000000}"/>
    <cellStyle name="Normal 3" xfId="13" xr:uid="{00000000-0005-0000-0000-00000D000000}"/>
    <cellStyle name="Normal 3 2" xfId="14" xr:uid="{00000000-0005-0000-0000-00000E000000}"/>
    <cellStyle name="Normal 3 2 2" xfId="15" xr:uid="{00000000-0005-0000-0000-00000F000000}"/>
    <cellStyle name="Normal 3 3" xfId="16" xr:uid="{00000000-0005-0000-0000-000010000000}"/>
    <cellStyle name="Normal 4" xfId="17" xr:uid="{00000000-0005-0000-0000-000011000000}"/>
    <cellStyle name="Normal 4 2" xfId="18" xr:uid="{00000000-0005-0000-0000-000012000000}"/>
    <cellStyle name="Normal 4 3" xfId="19" xr:uid="{00000000-0005-0000-0000-000013000000}"/>
    <cellStyle name="Normal 5" xfId="20" xr:uid="{00000000-0005-0000-0000-000014000000}"/>
    <cellStyle name="Percent" xfId="21" builtinId="5"/>
    <cellStyle name="Percent 2" xfId="22" xr:uid="{00000000-0005-0000-0000-000016000000}"/>
    <cellStyle name="Percent 2 2" xfId="23" xr:uid="{00000000-0005-0000-0000-000017000000}"/>
    <cellStyle name="Percent 2 3" xfId="24" xr:uid="{00000000-0005-0000-0000-000018000000}"/>
    <cellStyle name="Percent 3" xfId="25" xr:uid="{00000000-0005-0000-0000-000019000000}"/>
    <cellStyle name="Percent 3 2" xfId="26" xr:uid="{00000000-0005-0000-0000-00001A000000}"/>
  </cellStyles>
  <dxfs count="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94191</xdr:colOff>
      <xdr:row>6</xdr:row>
      <xdr:rowOff>168275</xdr:rowOff>
    </xdr:from>
    <xdr:to>
      <xdr:col>3</xdr:col>
      <xdr:colOff>732366</xdr:colOff>
      <xdr:row>10</xdr:row>
      <xdr:rowOff>168275</xdr:rowOff>
    </xdr:to>
    <xdr:pic>
      <xdr:nvPicPr>
        <xdr:cNvPr id="1133" name="Picture 2">
          <a:extLst>
            <a:ext uri="{FF2B5EF4-FFF2-40B4-BE49-F238E27FC236}">
              <a16:creationId xmlns:a16="http://schemas.microsoft.com/office/drawing/2014/main" id="{C3EB1C97-B14B-21EC-9BB3-EA065D1E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1" y="1671108"/>
          <a:ext cx="7496175" cy="80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pic>
      <xdr:nvPicPr>
        <xdr:cNvPr id="4151" name="Picture 2">
          <a:extLst>
            <a:ext uri="{FF2B5EF4-FFF2-40B4-BE49-F238E27FC236}">
              <a16:creationId xmlns:a16="http://schemas.microsoft.com/office/drawing/2014/main" id="{62BEA3CB-2DBA-9024-F929-6062F83F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250"/>
          <a:ext cx="7505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08"/>
  <sheetViews>
    <sheetView showGridLines="0" showRowColHeaders="0" tabSelected="1" showRuler="0" view="pageLayout" topLeftCell="A50" zoomScale="90" zoomScaleNormal="100" zoomScaleSheetLayoutView="90" zoomScalePageLayoutView="90" workbookViewId="0">
      <selection activeCell="B14" sqref="B14"/>
    </sheetView>
  </sheetViews>
  <sheetFormatPr defaultColWidth="9.109375" defaultRowHeight="14.4" x14ac:dyDescent="0.3"/>
  <cols>
    <col min="1" max="1" width="29.6640625" customWidth="1"/>
    <col min="2" max="2" width="50.44140625" bestFit="1" customWidth="1"/>
    <col min="3" max="3" width="15.6640625" bestFit="1" customWidth="1"/>
    <col min="4" max="4" width="11.5546875" bestFit="1" customWidth="1"/>
  </cols>
  <sheetData>
    <row r="1" spans="1:4" ht="21" x14ac:dyDescent="0.4">
      <c r="A1" s="84" t="s">
        <v>40</v>
      </c>
      <c r="B1" s="84"/>
      <c r="C1" s="84"/>
      <c r="D1" s="84"/>
    </row>
    <row r="2" spans="1:4" ht="18" x14ac:dyDescent="0.35">
      <c r="A2" s="85" t="s">
        <v>27</v>
      </c>
      <c r="B2" s="85"/>
      <c r="C2" s="85"/>
      <c r="D2" s="85"/>
    </row>
    <row r="3" spans="1:4" ht="15.6" x14ac:dyDescent="0.3">
      <c r="A3" s="2"/>
      <c r="B3" s="2"/>
    </row>
    <row r="4" spans="1:4" ht="15.6" x14ac:dyDescent="0.3">
      <c r="A4" s="87" t="s">
        <v>0</v>
      </c>
      <c r="B4" s="87"/>
      <c r="C4" s="87"/>
      <c r="D4" s="87"/>
    </row>
    <row r="5" spans="1:4" ht="30.75" customHeight="1" x14ac:dyDescent="0.3">
      <c r="A5" s="86" t="s">
        <v>41</v>
      </c>
      <c r="B5" s="86"/>
      <c r="C5" s="86"/>
      <c r="D5" s="86"/>
    </row>
    <row r="6" spans="1:4" ht="15.75" customHeight="1" x14ac:dyDescent="0.3">
      <c r="A6" s="86" t="s">
        <v>42</v>
      </c>
      <c r="B6" s="86"/>
      <c r="C6" s="86"/>
      <c r="D6" s="86"/>
    </row>
    <row r="7" spans="1:4" ht="15.75" customHeight="1" x14ac:dyDescent="0.3">
      <c r="A7" s="88" t="s">
        <v>29</v>
      </c>
      <c r="B7" s="88"/>
      <c r="C7" s="88"/>
      <c r="D7" s="88"/>
    </row>
    <row r="8" spans="1:4" ht="15.75" customHeight="1" x14ac:dyDescent="0.3">
      <c r="A8" s="66"/>
      <c r="B8" s="66"/>
      <c r="C8" s="66"/>
      <c r="D8" s="66"/>
    </row>
    <row r="9" spans="1:4" ht="15.75" customHeight="1" x14ac:dyDescent="0.3">
      <c r="A9" s="66"/>
      <c r="B9" s="66"/>
      <c r="C9" s="66"/>
      <c r="D9" s="66"/>
    </row>
    <row r="10" spans="1:4" ht="15.75" customHeight="1" x14ac:dyDescent="0.3">
      <c r="A10" s="66"/>
      <c r="B10" s="66"/>
      <c r="C10" s="66"/>
      <c r="D10" s="66"/>
    </row>
    <row r="11" spans="1:4" ht="52.5" customHeight="1" x14ac:dyDescent="0.3">
      <c r="A11" s="86" t="s">
        <v>43</v>
      </c>
      <c r="B11" s="86"/>
      <c r="C11" s="86"/>
      <c r="D11" s="86"/>
    </row>
    <row r="12" spans="1:4" ht="15.6" x14ac:dyDescent="0.3">
      <c r="A12" s="4" t="s">
        <v>28</v>
      </c>
      <c r="B12" s="4"/>
      <c r="C12" s="4"/>
      <c r="D12" s="4"/>
    </row>
    <row r="13" spans="1:4" ht="16.2" thickBot="1" x14ac:dyDescent="0.35">
      <c r="A13" s="4"/>
      <c r="B13" s="50" t="s">
        <v>25</v>
      </c>
      <c r="C13" s="4"/>
      <c r="D13" s="4"/>
    </row>
    <row r="14" spans="1:4" ht="16.2" thickBot="1" x14ac:dyDescent="0.35">
      <c r="A14" s="4" t="s">
        <v>2</v>
      </c>
      <c r="B14" s="63">
        <v>1000</v>
      </c>
      <c r="C14" s="4"/>
      <c r="D14" s="4"/>
    </row>
    <row r="15" spans="1:4" ht="15.6" x14ac:dyDescent="0.3">
      <c r="A15" s="4"/>
      <c r="B15" s="5"/>
      <c r="C15" s="4"/>
      <c r="D15" s="4"/>
    </row>
    <row r="16" spans="1:4" ht="15.6" x14ac:dyDescent="0.3">
      <c r="A16" s="4"/>
      <c r="B16" s="6" t="s">
        <v>23</v>
      </c>
      <c r="C16" s="7"/>
      <c r="D16" s="8">
        <f>D87</f>
        <v>143.20999999999998</v>
      </c>
    </row>
    <row r="17" spans="1:4" ht="7.5" customHeight="1" x14ac:dyDescent="0.3">
      <c r="A17" s="4"/>
      <c r="B17" s="5"/>
      <c r="C17" s="4"/>
      <c r="D17" s="4"/>
    </row>
    <row r="18" spans="1:4" ht="15.6" x14ac:dyDescent="0.3">
      <c r="A18" s="4"/>
      <c r="B18" s="6" t="s">
        <v>24</v>
      </c>
      <c r="C18" s="7"/>
      <c r="D18" s="9">
        <f>D85/B14</f>
        <v>8.1129999999999994E-2</v>
      </c>
    </row>
    <row r="19" spans="1:4" ht="16.2" thickBot="1" x14ac:dyDescent="0.35">
      <c r="A19" s="4"/>
      <c r="B19" s="4"/>
      <c r="C19" s="4"/>
      <c r="D19" s="4"/>
    </row>
    <row r="20" spans="1:4" ht="16.2" thickBot="1" x14ac:dyDescent="0.35">
      <c r="A20" s="43" t="s">
        <v>44</v>
      </c>
      <c r="B20" s="44"/>
      <c r="C20" s="45"/>
      <c r="D20" s="46"/>
    </row>
    <row r="21" spans="1:4" ht="15.6" x14ac:dyDescent="0.3">
      <c r="A21" s="67" t="s">
        <v>15</v>
      </c>
      <c r="B21" s="45"/>
      <c r="C21" s="45"/>
      <c r="D21" s="51">
        <f>ROUND(C22,2)</f>
        <v>9.75</v>
      </c>
    </row>
    <row r="22" spans="1:4" ht="15.6" x14ac:dyDescent="0.3">
      <c r="A22" s="52"/>
      <c r="B22" s="4" t="s">
        <v>3</v>
      </c>
      <c r="C22" s="12">
        <v>9.75</v>
      </c>
      <c r="D22" s="53"/>
    </row>
    <row r="23" spans="1:4" ht="15.6" x14ac:dyDescent="0.3">
      <c r="A23" s="54" t="s">
        <v>20</v>
      </c>
      <c r="B23" s="4"/>
      <c r="C23" s="47"/>
      <c r="D23" s="53"/>
    </row>
    <row r="24" spans="1:4" ht="15.6" x14ac:dyDescent="0.3">
      <c r="A24" s="74" t="s">
        <v>51</v>
      </c>
      <c r="B24" s="4"/>
      <c r="C24" s="47"/>
      <c r="D24" s="56">
        <f>ROUND((D21+D27)*$C$25,2)</f>
        <v>1.08</v>
      </c>
    </row>
    <row r="25" spans="1:4" ht="15.6" x14ac:dyDescent="0.3">
      <c r="A25" s="75"/>
      <c r="B25" s="4" t="s">
        <v>32</v>
      </c>
      <c r="C25" s="76">
        <v>2.8199999999999999E-2</v>
      </c>
      <c r="D25" s="53"/>
    </row>
    <row r="26" spans="1:4" ht="15.6" x14ac:dyDescent="0.3">
      <c r="A26" s="54"/>
      <c r="B26" s="4"/>
      <c r="C26" s="47"/>
      <c r="D26" s="53"/>
    </row>
    <row r="27" spans="1:4" ht="15.6" x14ac:dyDescent="0.3">
      <c r="A27" s="55" t="s">
        <v>16</v>
      </c>
      <c r="B27" s="4"/>
      <c r="C27" s="4"/>
      <c r="D27" s="56">
        <f>ROUND(C28*$B$14,2)</f>
        <v>28.61</v>
      </c>
    </row>
    <row r="28" spans="1:4" ht="15.6" x14ac:dyDescent="0.3">
      <c r="A28" s="55"/>
      <c r="B28" s="4" t="s">
        <v>10</v>
      </c>
      <c r="C28" s="48">
        <v>2.86082E-2</v>
      </c>
      <c r="D28" s="56"/>
    </row>
    <row r="29" spans="1:4" ht="15.6" x14ac:dyDescent="0.3">
      <c r="A29" s="55"/>
      <c r="B29" s="4"/>
      <c r="C29" s="48"/>
      <c r="D29" s="56"/>
    </row>
    <row r="30" spans="1:4" ht="15.6" x14ac:dyDescent="0.3">
      <c r="A30" s="55" t="s">
        <v>48</v>
      </c>
      <c r="B30" s="4"/>
      <c r="C30" s="48"/>
      <c r="D30" s="56">
        <f>ROUND($C$31,2)</f>
        <v>0.1</v>
      </c>
    </row>
    <row r="31" spans="1:4" ht="15.6" x14ac:dyDescent="0.3">
      <c r="A31" s="55"/>
      <c r="B31" s="4" t="s">
        <v>3</v>
      </c>
      <c r="C31" s="12">
        <v>0.1</v>
      </c>
      <c r="D31" s="56"/>
    </row>
    <row r="32" spans="1:4" ht="15.6" x14ac:dyDescent="0.3">
      <c r="A32" s="55"/>
      <c r="B32" s="4"/>
      <c r="C32" s="48"/>
      <c r="D32" s="56"/>
    </row>
    <row r="33" spans="1:4" ht="15.6" x14ac:dyDescent="0.3">
      <c r="A33" s="55" t="s">
        <v>30</v>
      </c>
      <c r="B33" s="4"/>
      <c r="C33" s="49"/>
      <c r="D33" s="56">
        <f>ROUND(C34*$B$14,2)</f>
        <v>1.47</v>
      </c>
    </row>
    <row r="34" spans="1:4" ht="15.6" x14ac:dyDescent="0.3">
      <c r="A34" s="55"/>
      <c r="B34" s="4" t="s">
        <v>31</v>
      </c>
      <c r="C34" s="24">
        <v>1.474E-3</v>
      </c>
      <c r="D34" s="53"/>
    </row>
    <row r="35" spans="1:4" ht="15.6" x14ac:dyDescent="0.3">
      <c r="A35" s="55"/>
      <c r="B35" s="4"/>
      <c r="C35" s="24"/>
      <c r="D35" s="53"/>
    </row>
    <row r="36" spans="1:4" ht="15.6" x14ac:dyDescent="0.3">
      <c r="A36" s="55" t="s">
        <v>11</v>
      </c>
      <c r="B36" s="4"/>
      <c r="C36" s="4"/>
      <c r="D36" s="56">
        <f>ROUND(C37*$B$14,2)</f>
        <v>0</v>
      </c>
    </row>
    <row r="37" spans="1:4" ht="15.6" x14ac:dyDescent="0.3">
      <c r="A37" s="55"/>
      <c r="B37" s="4" t="s">
        <v>4</v>
      </c>
      <c r="C37" s="24">
        <v>0</v>
      </c>
      <c r="D37" s="53"/>
    </row>
    <row r="38" spans="1:4" ht="15.6" x14ac:dyDescent="0.3">
      <c r="A38" s="55"/>
      <c r="B38" s="4"/>
      <c r="C38" s="4"/>
      <c r="D38" s="53"/>
    </row>
    <row r="39" spans="1:4" ht="15.6" x14ac:dyDescent="0.3">
      <c r="A39" s="55" t="s">
        <v>13</v>
      </c>
      <c r="B39" s="4"/>
      <c r="C39" s="4"/>
      <c r="D39" s="56">
        <f>ROUND(C40*$B$14,2)</f>
        <v>0</v>
      </c>
    </row>
    <row r="40" spans="1:4" ht="15.6" x14ac:dyDescent="0.3">
      <c r="A40" s="55"/>
      <c r="B40" s="4" t="s">
        <v>4</v>
      </c>
      <c r="C40" s="24">
        <v>0</v>
      </c>
      <c r="D40" s="56"/>
    </row>
    <row r="41" spans="1:4" ht="15.6" x14ac:dyDescent="0.3">
      <c r="A41" s="55"/>
      <c r="B41" s="4"/>
      <c r="C41" s="48"/>
      <c r="D41" s="56"/>
    </row>
    <row r="42" spans="1:4" ht="15.6" x14ac:dyDescent="0.3">
      <c r="A42" s="55" t="s">
        <v>39</v>
      </c>
      <c r="B42" s="4"/>
      <c r="C42" s="48"/>
      <c r="D42" s="56">
        <f>ROUND(C43,2)</f>
        <v>1.1599999999999999</v>
      </c>
    </row>
    <row r="43" spans="1:4" ht="15.6" x14ac:dyDescent="0.3">
      <c r="A43" s="55"/>
      <c r="B43" s="4" t="s">
        <v>3</v>
      </c>
      <c r="C43" s="12">
        <v>1.1599999999999999</v>
      </c>
      <c r="D43" s="53"/>
    </row>
    <row r="44" spans="1:4" ht="15.6" x14ac:dyDescent="0.3">
      <c r="A44" s="55"/>
      <c r="B44" s="4"/>
      <c r="C44" s="48"/>
      <c r="D44" s="53"/>
    </row>
    <row r="45" spans="1:4" ht="15.6" x14ac:dyDescent="0.3">
      <c r="A45" s="55" t="s">
        <v>1</v>
      </c>
      <c r="B45" s="4"/>
      <c r="C45" s="4"/>
      <c r="D45" s="56">
        <f>IF($B$14&lt;2001,ROUND($B$14*C46,2),IF($B$14&gt;15000,ROUND(2000*C46,2)+ROUND(13000*C47,2)+ROUND(($B$14-15000)*C48,2),ROUND(2000*C46,2)+ROUND(($B$14-2000)*C47,2)))</f>
        <v>4.6500000000000004</v>
      </c>
    </row>
    <row r="46" spans="1:4" ht="15.6" x14ac:dyDescent="0.3">
      <c r="A46" s="55"/>
      <c r="B46" s="4" t="s">
        <v>5</v>
      </c>
      <c r="C46" s="24">
        <v>4.6499999999999996E-3</v>
      </c>
      <c r="D46" s="53"/>
    </row>
    <row r="47" spans="1:4" ht="15.6" x14ac:dyDescent="0.3">
      <c r="A47" s="55"/>
      <c r="B47" s="4" t="s">
        <v>6</v>
      </c>
      <c r="C47" s="24">
        <v>4.1900000000000001E-3</v>
      </c>
      <c r="D47" s="53"/>
    </row>
    <row r="48" spans="1:4" ht="15.6" x14ac:dyDescent="0.3">
      <c r="A48" s="55"/>
      <c r="B48" s="4" t="s">
        <v>7</v>
      </c>
      <c r="C48" s="24">
        <v>3.63E-3</v>
      </c>
      <c r="D48" s="53"/>
    </row>
    <row r="49" spans="1:4" ht="15.6" x14ac:dyDescent="0.3">
      <c r="A49" s="55"/>
      <c r="B49" s="4"/>
      <c r="C49" s="24"/>
      <c r="D49" s="53"/>
    </row>
    <row r="50" spans="1:4" ht="15.6" x14ac:dyDescent="0.3">
      <c r="A50" s="55" t="s">
        <v>49</v>
      </c>
      <c r="B50" s="4"/>
      <c r="C50" s="24"/>
      <c r="D50" s="70">
        <f>ROUND(C51*(D21+D27),2)</f>
        <v>3.19</v>
      </c>
    </row>
    <row r="51" spans="1:4" ht="15.6" x14ac:dyDescent="0.3">
      <c r="A51" s="55"/>
      <c r="B51" s="68" t="s">
        <v>32</v>
      </c>
      <c r="C51" s="69">
        <v>8.3150000000000002E-2</v>
      </c>
      <c r="D51" s="53"/>
    </row>
    <row r="52" spans="1:4" ht="15.6" x14ac:dyDescent="0.3">
      <c r="A52" s="55"/>
      <c r="B52" s="68"/>
      <c r="C52" s="69"/>
      <c r="D52" s="53"/>
    </row>
    <row r="53" spans="1:4" ht="15.6" x14ac:dyDescent="0.3">
      <c r="A53" s="57" t="s">
        <v>52</v>
      </c>
      <c r="B53" s="68"/>
      <c r="C53" s="77"/>
      <c r="D53" s="56">
        <f>C54*B14</f>
        <v>0</v>
      </c>
    </row>
    <row r="54" spans="1:4" ht="15.6" x14ac:dyDescent="0.3">
      <c r="A54" s="57"/>
      <c r="B54" s="4" t="s">
        <v>4</v>
      </c>
      <c r="C54" s="78">
        <v>0</v>
      </c>
      <c r="D54" s="53"/>
    </row>
    <row r="55" spans="1:4" ht="15.6" x14ac:dyDescent="0.3">
      <c r="A55" s="74"/>
      <c r="B55" s="68"/>
      <c r="C55" s="69"/>
      <c r="D55" s="53"/>
    </row>
    <row r="56" spans="1:4" ht="15.6" x14ac:dyDescent="0.3">
      <c r="A56" s="57" t="s">
        <v>53</v>
      </c>
      <c r="B56" s="4"/>
      <c r="C56" s="24"/>
      <c r="D56" s="53">
        <f>C57</f>
        <v>0.32</v>
      </c>
    </row>
    <row r="57" spans="1:4" ht="15.6" x14ac:dyDescent="0.3">
      <c r="A57" s="57"/>
      <c r="B57" s="4" t="s">
        <v>3</v>
      </c>
      <c r="C57" s="78">
        <v>0.32</v>
      </c>
      <c r="D57" s="53"/>
    </row>
    <row r="58" spans="1:4" ht="15.6" x14ac:dyDescent="0.3">
      <c r="A58" s="57"/>
      <c r="B58" s="4"/>
      <c r="C58" s="78"/>
      <c r="D58" s="53"/>
    </row>
    <row r="59" spans="1:4" ht="15.6" x14ac:dyDescent="0.3">
      <c r="A59" s="57" t="s">
        <v>54</v>
      </c>
      <c r="B59" s="4"/>
      <c r="C59" s="78"/>
      <c r="D59" s="53">
        <f>ROUND((D21+D27)*C60,2)</f>
        <v>4.0599999999999996</v>
      </c>
    </row>
    <row r="60" spans="1:4" ht="15.6" x14ac:dyDescent="0.3">
      <c r="A60" s="57"/>
      <c r="B60" s="68" t="s">
        <v>32</v>
      </c>
      <c r="C60" s="71">
        <v>0.105778</v>
      </c>
      <c r="D60" s="53"/>
    </row>
    <row r="61" spans="1:4" ht="15.6" x14ac:dyDescent="0.3">
      <c r="A61" s="74"/>
      <c r="B61" s="3"/>
      <c r="C61" s="24"/>
      <c r="D61" s="53"/>
    </row>
    <row r="62" spans="1:4" ht="15.6" x14ac:dyDescent="0.3">
      <c r="A62" s="74" t="s">
        <v>55</v>
      </c>
      <c r="B62" s="3"/>
      <c r="C62" s="24"/>
      <c r="D62" s="53"/>
    </row>
    <row r="63" spans="1:4" ht="15.6" x14ac:dyDescent="0.3">
      <c r="A63" s="75"/>
      <c r="B63" s="3"/>
      <c r="C63" s="24"/>
      <c r="D63" s="53"/>
    </row>
    <row r="64" spans="1:4" ht="15.6" x14ac:dyDescent="0.3">
      <c r="A64" s="79"/>
      <c r="B64" s="3"/>
      <c r="C64" s="24"/>
      <c r="D64" s="53"/>
    </row>
    <row r="65" spans="1:5" ht="15.6" x14ac:dyDescent="0.3">
      <c r="A65" s="52"/>
      <c r="B65" s="4"/>
      <c r="C65" s="24"/>
      <c r="D65" s="53"/>
    </row>
    <row r="66" spans="1:5" ht="15.6" x14ac:dyDescent="0.3">
      <c r="A66" s="57" t="s">
        <v>50</v>
      </c>
      <c r="B66" s="4"/>
      <c r="C66" s="47"/>
      <c r="D66" s="65">
        <f>ROUND(C67,2)</f>
        <v>1.82</v>
      </c>
    </row>
    <row r="67" spans="1:5" ht="15.6" x14ac:dyDescent="0.3">
      <c r="A67" s="58"/>
      <c r="B67" s="4" t="s">
        <v>3</v>
      </c>
      <c r="C67" s="47">
        <v>1.82</v>
      </c>
      <c r="D67" s="53"/>
    </row>
    <row r="68" spans="1:5" ht="15.6" x14ac:dyDescent="0.3">
      <c r="A68" s="52"/>
      <c r="B68" s="4"/>
      <c r="C68" s="4"/>
      <c r="D68" s="53"/>
    </row>
    <row r="69" spans="1:5" ht="15.6" x14ac:dyDescent="0.3">
      <c r="A69" s="55" t="s">
        <v>14</v>
      </c>
      <c r="B69" s="4"/>
      <c r="C69" s="4"/>
      <c r="D69" s="56">
        <f>ROUND(C70*$B$14,2)</f>
        <v>6.61</v>
      </c>
    </row>
    <row r="70" spans="1:5" ht="15.6" x14ac:dyDescent="0.3">
      <c r="A70" s="57"/>
      <c r="B70" s="4" t="s">
        <v>4</v>
      </c>
      <c r="C70" s="24">
        <v>6.6108E-3</v>
      </c>
      <c r="D70" s="53"/>
    </row>
    <row r="71" spans="1:5" ht="15.6" x14ac:dyDescent="0.3">
      <c r="A71" s="57"/>
      <c r="B71" s="4"/>
      <c r="C71" s="24"/>
      <c r="D71" s="53"/>
    </row>
    <row r="72" spans="1:5" ht="15.6" x14ac:dyDescent="0.3">
      <c r="A72" s="55" t="s">
        <v>38</v>
      </c>
      <c r="B72" s="4"/>
      <c r="C72" s="24"/>
      <c r="D72" s="56">
        <f>ROUND((D21+D27)*C73,2)</f>
        <v>-0.74</v>
      </c>
    </row>
    <row r="73" spans="1:5" ht="15.6" x14ac:dyDescent="0.3">
      <c r="A73" s="57"/>
      <c r="B73" s="4" t="s">
        <v>32</v>
      </c>
      <c r="C73" s="69">
        <v>-1.9311999999999999E-2</v>
      </c>
      <c r="D73" s="53"/>
    </row>
    <row r="74" spans="1:5" ht="15.6" x14ac:dyDescent="0.3">
      <c r="A74" s="57"/>
      <c r="B74" s="4"/>
      <c r="C74" s="24"/>
      <c r="D74" s="53"/>
    </row>
    <row r="75" spans="1:5" ht="15.6" x14ac:dyDescent="0.3">
      <c r="A75" s="54" t="s">
        <v>21</v>
      </c>
      <c r="B75" s="4"/>
      <c r="C75" s="24"/>
      <c r="D75" s="72">
        <f>SUM(D24:D72)</f>
        <v>52.329999999999991</v>
      </c>
    </row>
    <row r="76" spans="1:5" ht="15.6" x14ac:dyDescent="0.3">
      <c r="A76" s="58"/>
      <c r="B76" s="3"/>
      <c r="C76" s="4"/>
      <c r="D76" s="53"/>
    </row>
    <row r="77" spans="1:5" ht="16.2" thickBot="1" x14ac:dyDescent="0.35">
      <c r="A77" s="59" t="s">
        <v>45</v>
      </c>
      <c r="B77" s="60"/>
      <c r="C77" s="61"/>
      <c r="D77" s="62">
        <f>+D75+D21</f>
        <v>62.079999999999991</v>
      </c>
    </row>
    <row r="78" spans="1:5" ht="15.6" x14ac:dyDescent="0.3">
      <c r="A78" s="4"/>
      <c r="B78" s="4"/>
      <c r="C78" s="4"/>
      <c r="D78" s="10"/>
    </row>
    <row r="79" spans="1:5" ht="16.2" thickBot="1" x14ac:dyDescent="0.35">
      <c r="A79" s="3"/>
      <c r="B79" s="3"/>
      <c r="C79" s="4"/>
      <c r="D79" s="10"/>
      <c r="E79" s="1"/>
    </row>
    <row r="80" spans="1:5" ht="16.2" thickTop="1" x14ac:dyDescent="0.3">
      <c r="A80" s="42" t="s">
        <v>18</v>
      </c>
      <c r="B80" s="25"/>
      <c r="C80" s="26"/>
      <c r="D80" s="27"/>
    </row>
    <row r="81" spans="1:4" ht="15.6" x14ac:dyDescent="0.3">
      <c r="A81" s="64" t="s">
        <v>26</v>
      </c>
      <c r="B81" s="4"/>
      <c r="C81" s="4"/>
      <c r="D81" s="28">
        <f>IF($B$14&lt;751,ROUND($B$14*C82,2),ROUND(750*C82,2)+ROUND(($B$14-750)*C83,2))</f>
        <v>81.13</v>
      </c>
    </row>
    <row r="82" spans="1:4" ht="15.6" x14ac:dyDescent="0.3">
      <c r="A82" s="29"/>
      <c r="B82" s="4" t="s">
        <v>8</v>
      </c>
      <c r="C82" s="24">
        <v>8.1127699999999997E-2</v>
      </c>
      <c r="D82" s="30"/>
    </row>
    <row r="83" spans="1:4" ht="15.6" x14ac:dyDescent="0.3">
      <c r="A83" s="29"/>
      <c r="B83" s="4" t="s">
        <v>9</v>
      </c>
      <c r="C83" s="24">
        <v>8.1127699999999997E-2</v>
      </c>
      <c r="D83" s="30"/>
    </row>
    <row r="84" spans="1:4" ht="15.6" x14ac:dyDescent="0.3">
      <c r="A84" s="31"/>
      <c r="B84" s="3"/>
      <c r="C84" s="4"/>
      <c r="D84" s="30"/>
    </row>
    <row r="85" spans="1:4" ht="16.2" thickBot="1" x14ac:dyDescent="0.35">
      <c r="A85" s="32" t="s">
        <v>19</v>
      </c>
      <c r="B85" s="33"/>
      <c r="C85" s="34"/>
      <c r="D85" s="35">
        <f>SUM(D81)</f>
        <v>81.13</v>
      </c>
    </row>
    <row r="86" spans="1:4" ht="16.2" thickTop="1" x14ac:dyDescent="0.3">
      <c r="A86" s="40"/>
      <c r="B86" s="38"/>
      <c r="C86" s="39"/>
      <c r="D86" s="41"/>
    </row>
    <row r="87" spans="1:4" ht="16.2" thickBot="1" x14ac:dyDescent="0.35">
      <c r="A87" s="36" t="s">
        <v>22</v>
      </c>
      <c r="B87" s="83"/>
      <c r="C87" s="83"/>
      <c r="D87" s="37">
        <f>D85+D77</f>
        <v>143.20999999999998</v>
      </c>
    </row>
    <row r="88" spans="1:4" ht="16.8" thickTop="1" thickBot="1" x14ac:dyDescent="0.35">
      <c r="A88" s="4"/>
      <c r="B88" s="4"/>
      <c r="C88" s="4"/>
      <c r="D88" s="4"/>
    </row>
    <row r="89" spans="1:4" ht="16.2" thickTop="1" x14ac:dyDescent="0.3">
      <c r="A89" s="3"/>
      <c r="B89" s="80" t="s">
        <v>46</v>
      </c>
      <c r="C89" s="81"/>
      <c r="D89" s="82"/>
    </row>
    <row r="90" spans="1:4" ht="15.6" x14ac:dyDescent="0.3">
      <c r="A90" s="4"/>
      <c r="B90" s="13"/>
      <c r="C90" s="4"/>
      <c r="D90" s="14"/>
    </row>
    <row r="91" spans="1:4" ht="15.6" x14ac:dyDescent="0.3">
      <c r="A91" s="4"/>
      <c r="B91" s="15" t="s">
        <v>44</v>
      </c>
      <c r="C91" s="11"/>
      <c r="D91" s="14"/>
    </row>
    <row r="92" spans="1:4" ht="15.6" x14ac:dyDescent="0.3">
      <c r="A92" s="4"/>
      <c r="B92" s="16" t="s">
        <v>12</v>
      </c>
      <c r="C92" s="4"/>
      <c r="D92" s="17">
        <f>D21</f>
        <v>9.75</v>
      </c>
    </row>
    <row r="93" spans="1:4" ht="15.6" x14ac:dyDescent="0.3">
      <c r="A93" s="4"/>
      <c r="B93" s="16" t="s">
        <v>17</v>
      </c>
      <c r="C93" s="4"/>
      <c r="D93" s="17">
        <f>D75</f>
        <v>52.329999999999991</v>
      </c>
    </row>
    <row r="94" spans="1:4" ht="15.6" x14ac:dyDescent="0.3">
      <c r="A94" s="4"/>
      <c r="B94" s="18" t="s">
        <v>45</v>
      </c>
      <c r="C94" s="4"/>
      <c r="D94" s="19">
        <f>D77</f>
        <v>62.079999999999991</v>
      </c>
    </row>
    <row r="95" spans="1:4" ht="15.6" x14ac:dyDescent="0.3">
      <c r="A95" s="4"/>
      <c r="B95" s="20"/>
      <c r="C95" s="4"/>
      <c r="D95" s="17"/>
    </row>
    <row r="96" spans="1:4" ht="15.6" x14ac:dyDescent="0.3">
      <c r="A96" s="4"/>
      <c r="B96" s="15" t="s">
        <v>18</v>
      </c>
      <c r="C96" s="4"/>
      <c r="D96" s="14"/>
    </row>
    <row r="97" spans="1:5" ht="16.2" thickBot="1" x14ac:dyDescent="0.35">
      <c r="A97" s="3"/>
      <c r="B97" s="21" t="s">
        <v>19</v>
      </c>
      <c r="C97" s="22"/>
      <c r="D97" s="23">
        <f>D85</f>
        <v>81.13</v>
      </c>
    </row>
    <row r="98" spans="1:5" ht="16.2" thickTop="1" x14ac:dyDescent="0.3">
      <c r="A98" s="2"/>
      <c r="B98" s="2"/>
      <c r="C98" s="2"/>
      <c r="D98" s="2"/>
    </row>
    <row r="99" spans="1:5" x14ac:dyDescent="0.3">
      <c r="E99" s="1"/>
    </row>
    <row r="101" spans="1:5" x14ac:dyDescent="0.3">
      <c r="A101" s="1"/>
      <c r="D101" s="1"/>
    </row>
    <row r="104" spans="1:5" x14ac:dyDescent="0.3">
      <c r="A104" s="1"/>
    </row>
    <row r="105" spans="1:5" x14ac:dyDescent="0.3">
      <c r="A105" s="1"/>
    </row>
    <row r="108" spans="1:5" x14ac:dyDescent="0.3">
      <c r="A108" s="1"/>
      <c r="B108" s="1"/>
    </row>
  </sheetData>
  <sheetProtection algorithmName="SHA-512" hashValue="VfIFAVKYDUSBNSnsLUcq1Qg63sU8fdElbj4x6XhLptKRJqi1h2aRaral5CSO8o2pflJIIxbJrx8zMF6fJmkpzA==" saltValue="TuF38hjfCln8bOxjiYp/Yg==" spinCount="100000" sheet="1" selectLockedCells="1"/>
  <mergeCells count="9">
    <mergeCell ref="B89:D89"/>
    <mergeCell ref="B87:C87"/>
    <mergeCell ref="A1:D1"/>
    <mergeCell ref="A2:D2"/>
    <mergeCell ref="A5:D5"/>
    <mergeCell ref="A6:D6"/>
    <mergeCell ref="A11:D11"/>
    <mergeCell ref="A4:D4"/>
    <mergeCell ref="A7:D7"/>
  </mergeCells>
  <conditionalFormatting sqref="C21:D85">
    <cfRule type="cellIs" dxfId="6" priority="1" operator="lessThan">
      <formula>0</formula>
    </cfRule>
  </conditionalFormatting>
  <conditionalFormatting sqref="D92:D97">
    <cfRule type="cellIs" dxfId="5" priority="12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_x000a_" sqref="B14" xr:uid="{00000000-0002-0000-00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2" fitToHeight="2" orientation="portrait" r:id="rId1"/>
  <headerFooter>
    <oddHeader xml:space="preserve">&amp;L&amp;G&amp;R&amp;"Arial,Regular"&amp;12Effective April 1, 2024
</oddHeader>
    <oddFooter xml:space="preserve">&amp;L&amp;"Arial,Regular"Worksheet valid for calculating bills starting on April 1, 2024.   </oddFooter>
  </headerFooter>
  <rowBreaks count="1" manualBreakCount="1">
    <brk id="46" max="3" man="1"/>
  </rowBreaks>
  <customProperties>
    <customPr name="EpmWorksheetKeyString_GUID" r:id="rId2"/>
  </customPropertie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1"/>
  <sheetViews>
    <sheetView showGridLines="0" showRowColHeaders="0" showRuler="0" view="pageLayout" topLeftCell="A50" zoomScale="90" zoomScaleNormal="100" zoomScaleSheetLayoutView="90" zoomScalePageLayoutView="90" workbookViewId="0">
      <selection activeCell="B15" sqref="B15"/>
    </sheetView>
  </sheetViews>
  <sheetFormatPr defaultColWidth="9.109375" defaultRowHeight="14.4" x14ac:dyDescent="0.3"/>
  <cols>
    <col min="1" max="1" width="29.6640625" customWidth="1"/>
    <col min="2" max="2" width="50.44140625" bestFit="1" customWidth="1"/>
    <col min="3" max="3" width="15.6640625" bestFit="1" customWidth="1"/>
    <col min="4" max="4" width="11.5546875" bestFit="1" customWidth="1"/>
  </cols>
  <sheetData>
    <row r="1" spans="1:4" ht="21" x14ac:dyDescent="0.4">
      <c r="A1" s="84" t="s">
        <v>40</v>
      </c>
      <c r="B1" s="84"/>
      <c r="C1" s="84"/>
      <c r="D1" s="84"/>
    </row>
    <row r="2" spans="1:4" ht="18" x14ac:dyDescent="0.35">
      <c r="A2" s="85" t="s">
        <v>33</v>
      </c>
      <c r="B2" s="85"/>
      <c r="C2" s="85"/>
      <c r="D2" s="85"/>
    </row>
    <row r="3" spans="1:4" ht="15.6" x14ac:dyDescent="0.3">
      <c r="A3" s="2"/>
      <c r="B3" s="2"/>
    </row>
    <row r="4" spans="1:4" ht="15.6" x14ac:dyDescent="0.3">
      <c r="A4" s="87" t="s">
        <v>0</v>
      </c>
      <c r="B4" s="87"/>
      <c r="C4" s="87"/>
      <c r="D4" s="87"/>
    </row>
    <row r="5" spans="1:4" ht="30.75" customHeight="1" x14ac:dyDescent="0.3">
      <c r="A5" s="86" t="s">
        <v>41</v>
      </c>
      <c r="B5" s="86"/>
      <c r="C5" s="86"/>
      <c r="D5" s="86"/>
    </row>
    <row r="6" spans="1:4" ht="15.75" customHeight="1" x14ac:dyDescent="0.3">
      <c r="A6" s="86" t="s">
        <v>42</v>
      </c>
      <c r="B6" s="86"/>
      <c r="C6" s="86"/>
      <c r="D6" s="86"/>
    </row>
    <row r="7" spans="1:4" ht="15.75" customHeight="1" x14ac:dyDescent="0.3">
      <c r="A7" s="89" t="s">
        <v>37</v>
      </c>
      <c r="B7" s="89"/>
      <c r="C7" s="89"/>
      <c r="D7" s="89"/>
    </row>
    <row r="8" spans="1:4" ht="15.75" customHeight="1" x14ac:dyDescent="0.3">
      <c r="A8" s="88" t="s">
        <v>29</v>
      </c>
      <c r="B8" s="88"/>
      <c r="C8" s="88"/>
      <c r="D8" s="88"/>
    </row>
    <row r="9" spans="1:4" ht="15.75" customHeight="1" x14ac:dyDescent="0.3">
      <c r="A9" s="66"/>
      <c r="B9" s="66"/>
      <c r="C9" s="66"/>
      <c r="D9" s="66"/>
    </row>
    <row r="10" spans="1:4" ht="15.75" customHeight="1" x14ac:dyDescent="0.3">
      <c r="A10" s="66"/>
      <c r="B10" s="66"/>
      <c r="C10" s="66"/>
      <c r="D10" s="66"/>
    </row>
    <row r="11" spans="1:4" ht="15.75" customHeight="1" x14ac:dyDescent="0.3">
      <c r="A11" s="66"/>
      <c r="B11" s="66"/>
      <c r="C11" s="66"/>
      <c r="D11" s="66"/>
    </row>
    <row r="12" spans="1:4" ht="52.5" customHeight="1" x14ac:dyDescent="0.3">
      <c r="A12" s="86" t="s">
        <v>47</v>
      </c>
      <c r="B12" s="86"/>
      <c r="C12" s="86"/>
      <c r="D12" s="86"/>
    </row>
    <row r="13" spans="1:4" ht="15.6" x14ac:dyDescent="0.3">
      <c r="A13" s="4" t="s">
        <v>28</v>
      </c>
      <c r="B13" s="4"/>
      <c r="C13" s="4"/>
      <c r="D13" s="4"/>
    </row>
    <row r="14" spans="1:4" ht="16.2" thickBot="1" x14ac:dyDescent="0.35">
      <c r="A14" s="4"/>
      <c r="B14" s="50" t="s">
        <v>25</v>
      </c>
      <c r="C14" s="4"/>
      <c r="D14" s="4"/>
    </row>
    <row r="15" spans="1:4" ht="16.2" thickBot="1" x14ac:dyDescent="0.35">
      <c r="A15" s="4" t="s">
        <v>34</v>
      </c>
      <c r="B15" s="63">
        <v>1000</v>
      </c>
      <c r="C15" s="4"/>
      <c r="D15" s="4"/>
    </row>
    <row r="16" spans="1:4" ht="16.2" thickBot="1" x14ac:dyDescent="0.35">
      <c r="A16" s="4" t="s">
        <v>35</v>
      </c>
      <c r="B16" s="63"/>
      <c r="C16" s="4"/>
      <c r="D16" s="4"/>
    </row>
    <row r="17" spans="1:4" ht="16.2" thickBot="1" x14ac:dyDescent="0.35">
      <c r="A17" s="4" t="s">
        <v>36</v>
      </c>
      <c r="B17" s="73">
        <f>B15-B16</f>
        <v>1000</v>
      </c>
      <c r="C17" s="4"/>
      <c r="D17" s="4"/>
    </row>
    <row r="18" spans="1:4" ht="15.6" x14ac:dyDescent="0.3">
      <c r="A18" s="4"/>
      <c r="B18" s="5"/>
      <c r="C18" s="4"/>
      <c r="D18" s="4"/>
    </row>
    <row r="19" spans="1:4" ht="15.6" x14ac:dyDescent="0.3">
      <c r="A19" s="4"/>
      <c r="B19" s="6" t="s">
        <v>23</v>
      </c>
      <c r="C19" s="7"/>
      <c r="D19" s="8">
        <f>D90</f>
        <v>143.20999999999998</v>
      </c>
    </row>
    <row r="20" spans="1:4" ht="7.5" customHeight="1" x14ac:dyDescent="0.3">
      <c r="A20" s="4"/>
      <c r="B20" s="5"/>
      <c r="C20" s="4"/>
      <c r="D20" s="4"/>
    </row>
    <row r="21" spans="1:4" ht="15.6" x14ac:dyDescent="0.3">
      <c r="A21" s="4"/>
      <c r="B21" s="6" t="s">
        <v>24</v>
      </c>
      <c r="C21" s="7"/>
      <c r="D21" s="9">
        <f>IF(B17&lt;0,-(D88/B17),D88/B17)</f>
        <v>8.1129999999999994E-2</v>
      </c>
    </row>
    <row r="22" spans="1:4" ht="16.2" thickBot="1" x14ac:dyDescent="0.35">
      <c r="A22" s="4"/>
      <c r="B22" s="4"/>
      <c r="C22" s="4"/>
      <c r="D22" s="4"/>
    </row>
    <row r="23" spans="1:4" ht="16.2" thickBot="1" x14ac:dyDescent="0.35">
      <c r="A23" s="43" t="s">
        <v>44</v>
      </c>
      <c r="B23" s="44"/>
      <c r="C23" s="45"/>
      <c r="D23" s="46"/>
    </row>
    <row r="24" spans="1:4" ht="15.6" x14ac:dyDescent="0.3">
      <c r="A24" s="67" t="s">
        <v>15</v>
      </c>
      <c r="B24" s="45"/>
      <c r="C24" s="45"/>
      <c r="D24" s="51">
        <f>ROUND(C25,2)</f>
        <v>9.75</v>
      </c>
    </row>
    <row r="25" spans="1:4" ht="15.6" x14ac:dyDescent="0.3">
      <c r="A25" s="52"/>
      <c r="B25" s="4" t="s">
        <v>3</v>
      </c>
      <c r="C25" s="12">
        <v>9.75</v>
      </c>
      <c r="D25" s="53"/>
    </row>
    <row r="26" spans="1:4" ht="15.6" x14ac:dyDescent="0.3">
      <c r="A26" s="54" t="s">
        <v>20</v>
      </c>
      <c r="B26" s="4"/>
      <c r="C26" s="47"/>
      <c r="D26" s="53"/>
    </row>
    <row r="27" spans="1:4" ht="15.6" x14ac:dyDescent="0.3">
      <c r="A27" s="74" t="s">
        <v>51</v>
      </c>
      <c r="B27" s="4"/>
      <c r="C27" s="47"/>
      <c r="D27" s="56">
        <f>ROUND((D24+D30)*$C$28,2)</f>
        <v>1.08</v>
      </c>
    </row>
    <row r="28" spans="1:4" ht="15.6" x14ac:dyDescent="0.3">
      <c r="A28" s="75"/>
      <c r="B28" s="4" t="s">
        <v>32</v>
      </c>
      <c r="C28" s="76">
        <v>2.8199999999999999E-2</v>
      </c>
      <c r="D28" s="53"/>
    </row>
    <row r="29" spans="1:4" ht="15.6" x14ac:dyDescent="0.3">
      <c r="A29" s="54"/>
      <c r="B29" s="4"/>
      <c r="C29" s="47"/>
      <c r="D29" s="53"/>
    </row>
    <row r="30" spans="1:4" ht="15.6" x14ac:dyDescent="0.3">
      <c r="A30" s="55" t="s">
        <v>16</v>
      </c>
      <c r="B30" s="4"/>
      <c r="C30" s="4"/>
      <c r="D30" s="56">
        <f>ROUND(C31*$B$17,2)</f>
        <v>28.61</v>
      </c>
    </row>
    <row r="31" spans="1:4" ht="15.6" x14ac:dyDescent="0.3">
      <c r="A31" s="55"/>
      <c r="B31" s="4" t="s">
        <v>10</v>
      </c>
      <c r="C31" s="48">
        <v>2.86082E-2</v>
      </c>
      <c r="D31" s="56"/>
    </row>
    <row r="32" spans="1:4" ht="15.6" x14ac:dyDescent="0.3">
      <c r="A32" s="55"/>
      <c r="B32" s="4"/>
      <c r="C32" s="48"/>
      <c r="D32" s="56"/>
    </row>
    <row r="33" spans="1:4" ht="15.6" x14ac:dyDescent="0.3">
      <c r="A33" s="55" t="s">
        <v>48</v>
      </c>
      <c r="B33" s="4"/>
      <c r="C33" s="48"/>
      <c r="D33" s="56">
        <f>ROUND($C$34,2)</f>
        <v>0.1</v>
      </c>
    </row>
    <row r="34" spans="1:4" ht="15.6" x14ac:dyDescent="0.3">
      <c r="A34" s="55"/>
      <c r="B34" s="4" t="s">
        <v>3</v>
      </c>
      <c r="C34" s="12">
        <f>'211'!C31</f>
        <v>0.1</v>
      </c>
      <c r="D34" s="56"/>
    </row>
    <row r="35" spans="1:4" ht="15.6" x14ac:dyDescent="0.3">
      <c r="A35" s="55"/>
      <c r="B35" s="4"/>
      <c r="C35" s="48"/>
      <c r="D35" s="56"/>
    </row>
    <row r="36" spans="1:4" ht="15.6" x14ac:dyDescent="0.3">
      <c r="A36" s="55" t="s">
        <v>30</v>
      </c>
      <c r="B36" s="4"/>
      <c r="C36" s="49"/>
      <c r="D36" s="56">
        <f>IF($B$17&lt;0,0,(ROUND(C37*$B$17,2)))</f>
        <v>1.47</v>
      </c>
    </row>
    <row r="37" spans="1:4" ht="15.6" x14ac:dyDescent="0.3">
      <c r="A37" s="55"/>
      <c r="B37" s="4" t="s">
        <v>31</v>
      </c>
      <c r="C37" s="24">
        <f>'211'!C34</f>
        <v>1.474E-3</v>
      </c>
      <c r="D37" s="53"/>
    </row>
    <row r="38" spans="1:4" ht="15.6" x14ac:dyDescent="0.3">
      <c r="A38" s="55"/>
      <c r="B38" s="4"/>
      <c r="C38" s="24"/>
      <c r="D38" s="53"/>
    </row>
    <row r="39" spans="1:4" ht="15.6" x14ac:dyDescent="0.3">
      <c r="A39" s="55" t="s">
        <v>11</v>
      </c>
      <c r="B39" s="4"/>
      <c r="C39" s="4"/>
      <c r="D39" s="56">
        <f>IF($B$17&lt;0,0,ROUND(C40*$B$17,2))</f>
        <v>0</v>
      </c>
    </row>
    <row r="40" spans="1:4" ht="15.6" x14ac:dyDescent="0.3">
      <c r="A40" s="55"/>
      <c r="B40" s="4" t="s">
        <v>4</v>
      </c>
      <c r="C40" s="24">
        <f>'211'!C37</f>
        <v>0</v>
      </c>
      <c r="D40" s="53"/>
    </row>
    <row r="41" spans="1:4" ht="15.6" x14ac:dyDescent="0.3">
      <c r="A41" s="55"/>
      <c r="B41" s="4"/>
      <c r="C41" s="4"/>
      <c r="D41" s="53"/>
    </row>
    <row r="42" spans="1:4" ht="15.6" x14ac:dyDescent="0.3">
      <c r="A42" s="55" t="s">
        <v>13</v>
      </c>
      <c r="B42" s="4"/>
      <c r="C42" s="4"/>
      <c r="D42" s="56">
        <f>IF($B$17&lt;0,0,ROUND(C43*$B$17,2))</f>
        <v>0</v>
      </c>
    </row>
    <row r="43" spans="1:4" ht="15.6" x14ac:dyDescent="0.3">
      <c r="A43" s="55"/>
      <c r="B43" s="4" t="s">
        <v>4</v>
      </c>
      <c r="C43" s="24">
        <f>'211'!C40</f>
        <v>0</v>
      </c>
      <c r="D43" s="56"/>
    </row>
    <row r="44" spans="1:4" ht="15.6" x14ac:dyDescent="0.3">
      <c r="A44" s="55"/>
      <c r="B44" s="4"/>
      <c r="C44" s="48"/>
      <c r="D44" s="56"/>
    </row>
    <row r="45" spans="1:4" ht="15.6" x14ac:dyDescent="0.3">
      <c r="A45" s="55" t="str">
        <f>'211'!A42</f>
        <v>Legacy Generation Rider (D40)</v>
      </c>
      <c r="B45" s="4"/>
      <c r="C45" s="48"/>
      <c r="D45" s="56">
        <f>IF(B17&lt;0,0,ROUND(C46,2))</f>
        <v>1.1599999999999999</v>
      </c>
    </row>
    <row r="46" spans="1:4" ht="15.6" x14ac:dyDescent="0.3">
      <c r="A46" s="55"/>
      <c r="B46" s="4" t="s">
        <v>3</v>
      </c>
      <c r="C46" s="12">
        <f>'211'!C43</f>
        <v>1.1599999999999999</v>
      </c>
      <c r="D46" s="53"/>
    </row>
    <row r="47" spans="1:4" ht="15.6" x14ac:dyDescent="0.3">
      <c r="A47" s="55"/>
      <c r="B47" s="4"/>
      <c r="C47" s="48"/>
      <c r="D47" s="53"/>
    </row>
    <row r="48" spans="1:4" ht="15.6" x14ac:dyDescent="0.3">
      <c r="A48" s="55" t="s">
        <v>1</v>
      </c>
      <c r="B48" s="4"/>
      <c r="C48" s="4"/>
      <c r="D48" s="56">
        <f>IF($B$17&lt;0,0,IF($B$17&lt;2001,ROUND($B$17*C49,2),IF($B$17&gt;15000,ROUND(2000*C49,2)+ROUND(13000*C50,2)+ROUND(($B$17-15000)*C51,2),ROUND(2000*C49,2)+ROUND(($B$17-2000)*C50,2))))</f>
        <v>4.6500000000000004</v>
      </c>
    </row>
    <row r="49" spans="1:4" ht="15.6" x14ac:dyDescent="0.3">
      <c r="A49" s="55"/>
      <c r="B49" s="4" t="s">
        <v>5</v>
      </c>
      <c r="C49" s="24">
        <f>'211'!C46</f>
        <v>4.6499999999999996E-3</v>
      </c>
      <c r="D49" s="53"/>
    </row>
    <row r="50" spans="1:4" ht="15.6" x14ac:dyDescent="0.3">
      <c r="A50" s="55"/>
      <c r="B50" s="4" t="s">
        <v>6</v>
      </c>
      <c r="C50" s="24">
        <f>'211'!C47</f>
        <v>4.1900000000000001E-3</v>
      </c>
      <c r="D50" s="53"/>
    </row>
    <row r="51" spans="1:4" ht="15.6" x14ac:dyDescent="0.3">
      <c r="A51" s="55"/>
      <c r="B51" s="4" t="s">
        <v>7</v>
      </c>
      <c r="C51" s="24">
        <f>'211'!C48</f>
        <v>3.63E-3</v>
      </c>
      <c r="D51" s="53"/>
    </row>
    <row r="52" spans="1:4" ht="15.6" x14ac:dyDescent="0.3">
      <c r="A52" s="55"/>
      <c r="B52" s="4"/>
      <c r="C52" s="24"/>
      <c r="D52" s="53"/>
    </row>
    <row r="53" spans="1:4" ht="15.6" x14ac:dyDescent="0.3">
      <c r="A53" s="55" t="s">
        <v>49</v>
      </c>
      <c r="B53" s="4"/>
      <c r="C53" s="24"/>
      <c r="D53" s="70">
        <f>ROUND(C54*(D24+D30),2)</f>
        <v>3.19</v>
      </c>
    </row>
    <row r="54" spans="1:4" ht="15.6" x14ac:dyDescent="0.3">
      <c r="A54" s="55"/>
      <c r="B54" s="68" t="s">
        <v>32</v>
      </c>
      <c r="C54" s="69">
        <f>'211'!C51</f>
        <v>8.3150000000000002E-2</v>
      </c>
      <c r="D54" s="53"/>
    </row>
    <row r="55" spans="1:4" ht="15.6" x14ac:dyDescent="0.3">
      <c r="A55" s="55"/>
      <c r="B55" s="68"/>
      <c r="C55" s="69"/>
      <c r="D55" s="53"/>
    </row>
    <row r="56" spans="1:4" ht="15.6" x14ac:dyDescent="0.3">
      <c r="A56" s="57" t="s">
        <v>52</v>
      </c>
      <c r="B56" s="68"/>
      <c r="C56" s="77"/>
      <c r="D56" s="56">
        <f>C57*B17</f>
        <v>0</v>
      </c>
    </row>
    <row r="57" spans="1:4" ht="15.6" x14ac:dyDescent="0.3">
      <c r="A57" s="57"/>
      <c r="B57" s="4" t="s">
        <v>4</v>
      </c>
      <c r="C57" s="78">
        <v>0</v>
      </c>
      <c r="D57" s="53"/>
    </row>
    <row r="58" spans="1:4" ht="15.6" x14ac:dyDescent="0.3">
      <c r="A58" s="74"/>
      <c r="B58" s="68"/>
      <c r="C58" s="69"/>
      <c r="D58" s="53"/>
    </row>
    <row r="59" spans="1:4" ht="15.6" x14ac:dyDescent="0.3">
      <c r="A59" s="57" t="s">
        <v>53</v>
      </c>
      <c r="B59" s="4"/>
      <c r="C59" s="24"/>
      <c r="D59" s="53">
        <f>C60</f>
        <v>0.32</v>
      </c>
    </row>
    <row r="60" spans="1:4" ht="15.6" x14ac:dyDescent="0.3">
      <c r="A60" s="57"/>
      <c r="B60" s="4" t="s">
        <v>3</v>
      </c>
      <c r="C60" s="78">
        <v>0.32</v>
      </c>
      <c r="D60" s="53"/>
    </row>
    <row r="61" spans="1:4" ht="15.6" x14ac:dyDescent="0.3">
      <c r="A61" s="57"/>
      <c r="B61" s="4"/>
      <c r="C61" s="78"/>
      <c r="D61" s="53"/>
    </row>
    <row r="62" spans="1:4" ht="15.6" x14ac:dyDescent="0.3">
      <c r="A62" s="57" t="s">
        <v>54</v>
      </c>
      <c r="B62" s="4"/>
      <c r="C62" s="78"/>
      <c r="D62" s="53">
        <f>ROUND((D24+D30)*C63,2)</f>
        <v>4.0599999999999996</v>
      </c>
    </row>
    <row r="63" spans="1:4" ht="15.6" x14ac:dyDescent="0.3">
      <c r="A63" s="57"/>
      <c r="B63" s="68" t="s">
        <v>32</v>
      </c>
      <c r="C63" s="71">
        <f>'211'!C60</f>
        <v>0.105778</v>
      </c>
      <c r="D63" s="53"/>
    </row>
    <row r="64" spans="1:4" ht="15.6" x14ac:dyDescent="0.3">
      <c r="A64" s="55"/>
      <c r="B64" s="4"/>
      <c r="C64" s="24"/>
      <c r="D64" s="53"/>
    </row>
    <row r="65" spans="1:4" ht="15.6" x14ac:dyDescent="0.3">
      <c r="A65" s="74" t="s">
        <v>55</v>
      </c>
      <c r="B65" s="4"/>
      <c r="C65" s="24"/>
      <c r="D65" s="53"/>
    </row>
    <row r="66" spans="1:4" ht="15.6" x14ac:dyDescent="0.3">
      <c r="A66" s="75"/>
      <c r="B66" s="4"/>
      <c r="C66" s="24"/>
      <c r="D66" s="53"/>
    </row>
    <row r="67" spans="1:4" ht="15.6" x14ac:dyDescent="0.3">
      <c r="A67" s="79"/>
      <c r="B67" s="4"/>
      <c r="C67" s="24"/>
      <c r="D67" s="53"/>
    </row>
    <row r="68" spans="1:4" ht="15.6" x14ac:dyDescent="0.3">
      <c r="A68" s="52"/>
      <c r="B68" s="4"/>
      <c r="C68" s="24"/>
      <c r="D68" s="53"/>
    </row>
    <row r="69" spans="1:4" ht="15.6" x14ac:dyDescent="0.3">
      <c r="A69" s="57" t="s">
        <v>56</v>
      </c>
      <c r="B69" s="4"/>
      <c r="C69" s="47"/>
      <c r="D69" s="65">
        <f>ROUND(C70,2)</f>
        <v>1.82</v>
      </c>
    </row>
    <row r="70" spans="1:4" ht="15.6" x14ac:dyDescent="0.3">
      <c r="A70" s="58"/>
      <c r="B70" s="4" t="s">
        <v>3</v>
      </c>
      <c r="C70" s="47">
        <f>'211'!C67</f>
        <v>1.82</v>
      </c>
      <c r="D70" s="53"/>
    </row>
    <row r="71" spans="1:4" ht="15.6" x14ac:dyDescent="0.3">
      <c r="A71" s="52"/>
      <c r="B71" s="4"/>
      <c r="C71" s="4"/>
      <c r="D71" s="53"/>
    </row>
    <row r="72" spans="1:4" ht="15.6" x14ac:dyDescent="0.3">
      <c r="A72" s="55" t="s">
        <v>14</v>
      </c>
      <c r="B72" s="4"/>
      <c r="C72" s="4"/>
      <c r="D72" s="56">
        <f>IF($B$17&lt;0,0,ROUND(C73*$B$17,2))</f>
        <v>6.61</v>
      </c>
    </row>
    <row r="73" spans="1:4" ht="15.6" x14ac:dyDescent="0.3">
      <c r="A73" s="57"/>
      <c r="B73" s="4" t="s">
        <v>4</v>
      </c>
      <c r="C73" s="24">
        <f>'211'!C70</f>
        <v>6.6108E-3</v>
      </c>
      <c r="D73" s="53"/>
    </row>
    <row r="74" spans="1:4" ht="15.6" x14ac:dyDescent="0.3">
      <c r="A74" s="57"/>
      <c r="B74" s="4"/>
      <c r="C74" s="24"/>
      <c r="D74" s="53"/>
    </row>
    <row r="75" spans="1:4" ht="15.6" x14ac:dyDescent="0.3">
      <c r="A75" s="55" t="s">
        <v>38</v>
      </c>
      <c r="B75" s="4"/>
      <c r="C75" s="24"/>
      <c r="D75" s="56">
        <f>ROUND((D24+D30)*C76,2)</f>
        <v>-0.74</v>
      </c>
    </row>
    <row r="76" spans="1:4" ht="15.6" x14ac:dyDescent="0.3">
      <c r="A76" s="57"/>
      <c r="B76" s="4" t="s">
        <v>32</v>
      </c>
      <c r="C76" s="69">
        <f>'211'!C73</f>
        <v>-1.9311999999999999E-2</v>
      </c>
      <c r="D76" s="53"/>
    </row>
    <row r="77" spans="1:4" ht="15.6" x14ac:dyDescent="0.3">
      <c r="A77" s="57"/>
      <c r="B77" s="4"/>
      <c r="C77" s="24"/>
      <c r="D77" s="53"/>
    </row>
    <row r="78" spans="1:4" ht="15.6" x14ac:dyDescent="0.3">
      <c r="A78" s="54" t="s">
        <v>21</v>
      </c>
      <c r="B78" s="4"/>
      <c r="C78" s="24"/>
      <c r="D78" s="72">
        <f>SUM(D27:D75)</f>
        <v>52.329999999999991</v>
      </c>
    </row>
    <row r="79" spans="1:4" ht="15.6" x14ac:dyDescent="0.3">
      <c r="A79" s="58"/>
      <c r="B79" s="3"/>
      <c r="C79" s="4"/>
      <c r="D79" s="53"/>
    </row>
    <row r="80" spans="1:4" ht="16.2" thickBot="1" x14ac:dyDescent="0.35">
      <c r="A80" s="59" t="s">
        <v>45</v>
      </c>
      <c r="B80" s="60"/>
      <c r="C80" s="61"/>
      <c r="D80" s="62">
        <f>+D78+D24</f>
        <v>62.079999999999991</v>
      </c>
    </row>
    <row r="81" spans="1:5" ht="15.6" x14ac:dyDescent="0.3">
      <c r="A81" s="4"/>
      <c r="B81" s="4"/>
      <c r="C81" s="4"/>
      <c r="D81" s="10"/>
    </row>
    <row r="82" spans="1:5" ht="16.2" thickBot="1" x14ac:dyDescent="0.35">
      <c r="A82" s="3"/>
      <c r="B82" s="3"/>
      <c r="C82" s="4"/>
      <c r="D82" s="10"/>
      <c r="E82" s="1"/>
    </row>
    <row r="83" spans="1:5" ht="16.2" thickTop="1" x14ac:dyDescent="0.3">
      <c r="A83" s="42" t="s">
        <v>18</v>
      </c>
      <c r="B83" s="25"/>
      <c r="C83" s="26"/>
      <c r="D83" s="27"/>
    </row>
    <row r="84" spans="1:5" ht="15.6" x14ac:dyDescent="0.3">
      <c r="A84" s="64" t="s">
        <v>26</v>
      </c>
      <c r="B84" s="4"/>
      <c r="C84" s="4"/>
      <c r="D84" s="28">
        <f>IF($B$17&gt;0,IF(ABS($B$17)&lt;751,ROUND(ABS($B$17)*C85,2),ROUND(750*C85,2)+ROUND((ABS($B$17)-750)*C86,2)),IF(ABS($B$17)&lt;751,ROUND(ABS($B$17)*-C85,2),ROUND(750*-C85,2)+ROUND((ABS($B$17)-750)*-C86,2)))</f>
        <v>81.13</v>
      </c>
    </row>
    <row r="85" spans="1:5" ht="15.6" x14ac:dyDescent="0.3">
      <c r="A85" s="29"/>
      <c r="B85" s="4" t="s">
        <v>8</v>
      </c>
      <c r="C85" s="24">
        <f>'211'!C82</f>
        <v>8.1127699999999997E-2</v>
      </c>
      <c r="D85" s="30"/>
    </row>
    <row r="86" spans="1:5" ht="15.6" x14ac:dyDescent="0.3">
      <c r="A86" s="29"/>
      <c r="B86" s="4" t="s">
        <v>9</v>
      </c>
      <c r="C86" s="24">
        <f>'211'!C83</f>
        <v>8.1127699999999997E-2</v>
      </c>
      <c r="D86" s="30"/>
    </row>
    <row r="87" spans="1:5" ht="15.6" x14ac:dyDescent="0.3">
      <c r="A87" s="31"/>
      <c r="B87" s="3"/>
      <c r="C87" s="4"/>
      <c r="D87" s="30"/>
    </row>
    <row r="88" spans="1:5" ht="16.2" thickBot="1" x14ac:dyDescent="0.35">
      <c r="A88" s="32" t="s">
        <v>19</v>
      </c>
      <c r="B88" s="33"/>
      <c r="C88" s="34"/>
      <c r="D88" s="35">
        <f>SUM(D84)</f>
        <v>81.13</v>
      </c>
    </row>
    <row r="89" spans="1:5" ht="16.2" thickTop="1" x14ac:dyDescent="0.3">
      <c r="A89" s="40"/>
      <c r="B89" s="38"/>
      <c r="C89" s="39"/>
      <c r="D89" s="41"/>
    </row>
    <row r="90" spans="1:5" ht="16.2" thickBot="1" x14ac:dyDescent="0.35">
      <c r="A90" s="36" t="s">
        <v>22</v>
      </c>
      <c r="B90" s="83"/>
      <c r="C90" s="83"/>
      <c r="D90" s="37">
        <f>D88+D80</f>
        <v>143.20999999999998</v>
      </c>
    </row>
    <row r="91" spans="1:5" ht="16.8" thickTop="1" thickBot="1" x14ac:dyDescent="0.35">
      <c r="A91" s="4"/>
      <c r="B91" s="4"/>
      <c r="C91" s="4"/>
      <c r="D91" s="4"/>
    </row>
    <row r="92" spans="1:5" ht="16.2" thickTop="1" x14ac:dyDescent="0.3">
      <c r="A92" s="3"/>
      <c r="B92" s="80" t="s">
        <v>46</v>
      </c>
      <c r="C92" s="81"/>
      <c r="D92" s="82"/>
    </row>
    <row r="93" spans="1:5" ht="15.6" x14ac:dyDescent="0.3">
      <c r="A93" s="4"/>
      <c r="B93" s="13"/>
      <c r="C93" s="4"/>
      <c r="D93" s="14"/>
    </row>
    <row r="94" spans="1:5" ht="15.6" x14ac:dyDescent="0.3">
      <c r="A94" s="4"/>
      <c r="B94" s="15" t="s">
        <v>44</v>
      </c>
      <c r="C94" s="11"/>
      <c r="D94" s="14"/>
    </row>
    <row r="95" spans="1:5" ht="15.6" x14ac:dyDescent="0.3">
      <c r="A95" s="4"/>
      <c r="B95" s="16" t="s">
        <v>12</v>
      </c>
      <c r="C95" s="4"/>
      <c r="D95" s="17">
        <f>D24</f>
        <v>9.75</v>
      </c>
    </row>
    <row r="96" spans="1:5" ht="15.6" x14ac:dyDescent="0.3">
      <c r="A96" s="4"/>
      <c r="B96" s="16" t="s">
        <v>17</v>
      </c>
      <c r="C96" s="4"/>
      <c r="D96" s="17">
        <f>D78</f>
        <v>52.329999999999991</v>
      </c>
    </row>
    <row r="97" spans="1:5" ht="15.6" x14ac:dyDescent="0.3">
      <c r="A97" s="4"/>
      <c r="B97" s="18" t="s">
        <v>45</v>
      </c>
      <c r="C97" s="4"/>
      <c r="D97" s="19">
        <f>D80</f>
        <v>62.079999999999991</v>
      </c>
    </row>
    <row r="98" spans="1:5" ht="15.6" x14ac:dyDescent="0.3">
      <c r="A98" s="4"/>
      <c r="B98" s="20"/>
      <c r="C98" s="4"/>
      <c r="D98" s="17"/>
    </row>
    <row r="99" spans="1:5" ht="15.6" x14ac:dyDescent="0.3">
      <c r="A99" s="4"/>
      <c r="B99" s="15" t="s">
        <v>18</v>
      </c>
      <c r="C99" s="4"/>
      <c r="D99" s="14"/>
    </row>
    <row r="100" spans="1:5" ht="16.2" thickBot="1" x14ac:dyDescent="0.35">
      <c r="A100" s="3"/>
      <c r="B100" s="21" t="s">
        <v>19</v>
      </c>
      <c r="C100" s="22"/>
      <c r="D100" s="23">
        <f>D88</f>
        <v>81.13</v>
      </c>
    </row>
    <row r="101" spans="1:5" ht="16.2" thickTop="1" x14ac:dyDescent="0.3">
      <c r="A101" s="2"/>
      <c r="B101" s="2"/>
      <c r="C101" s="2"/>
      <c r="D101" s="2"/>
    </row>
    <row r="102" spans="1:5" x14ac:dyDescent="0.3">
      <c r="E102" s="1"/>
    </row>
    <row r="104" spans="1:5" x14ac:dyDescent="0.3">
      <c r="A104" s="1"/>
      <c r="D104" s="1"/>
    </row>
    <row r="107" spans="1:5" x14ac:dyDescent="0.3">
      <c r="A107" s="1"/>
    </row>
    <row r="108" spans="1:5" x14ac:dyDescent="0.3">
      <c r="A108" s="1"/>
    </row>
    <row r="111" spans="1:5" x14ac:dyDescent="0.3">
      <c r="A111" s="1"/>
      <c r="B111" s="1"/>
    </row>
  </sheetData>
  <sheetProtection algorithmName="SHA-512" hashValue="Oonp6gqxcTB0bqNTAB+dqtaiceijuX34poOxZFXK6uzN6+YGnmAMOSJZZKbGSRG2kZKQCZYrQxUlywF2bYvuoA==" saltValue="48E+A9IndOXS/54/hPA8NQ==" spinCount="100000" sheet="1" selectLockedCells="1"/>
  <mergeCells count="10">
    <mergeCell ref="A12:D12"/>
    <mergeCell ref="B90:C90"/>
    <mergeCell ref="B92:D92"/>
    <mergeCell ref="A7:D7"/>
    <mergeCell ref="A1:D1"/>
    <mergeCell ref="A2:D2"/>
    <mergeCell ref="A4:D4"/>
    <mergeCell ref="A5:D5"/>
    <mergeCell ref="A6:D6"/>
    <mergeCell ref="A8:D8"/>
  </mergeCells>
  <conditionalFormatting sqref="C33:C34">
    <cfRule type="cellIs" dxfId="4" priority="15" operator="lessThan">
      <formula>0</formula>
    </cfRule>
  </conditionalFormatting>
  <conditionalFormatting sqref="C24:D32">
    <cfRule type="cellIs" dxfId="3" priority="5" operator="lessThan">
      <formula>0</formula>
    </cfRule>
  </conditionalFormatting>
  <conditionalFormatting sqref="C34:D88">
    <cfRule type="cellIs" dxfId="2" priority="1" operator="lessThan">
      <formula>0</formula>
    </cfRule>
  </conditionalFormatting>
  <conditionalFormatting sqref="D33">
    <cfRule type="cellIs" dxfId="1" priority="7" operator="lessThan">
      <formula>0</formula>
    </cfRule>
  </conditionalFormatting>
  <conditionalFormatting sqref="D95:D100">
    <cfRule type="cellIs" dxfId="0" priority="14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_x000a_" sqref="B15:B17" xr:uid="{00000000-0002-0000-01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2" fitToHeight="2" orientation="portrait" r:id="rId1"/>
  <headerFooter>
    <oddHeader xml:space="preserve">&amp;L&amp;G&amp;R&amp;"Arial,Regular"&amp;12Effective April 1, 2024
</oddHeader>
    <oddFooter xml:space="preserve">&amp;L&amp;"Arial,Regular"Worksheet valid for calculating bills starting on April 1, 2024.   </oddFooter>
  </headerFooter>
  <rowBreaks count="1" manualBreakCount="1">
    <brk id="49" max="3" man="1"/>
  </rowBreaks>
  <customProperties>
    <customPr name="EpmWorksheetKeyString_GUID" r:id="rId2"/>
  </customProperties>
  <ignoredErrors>
    <ignoredError sqref="B17" unlockedFormula="1"/>
  </ignoredErrors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DA127EFEA643A071466D67462D58" ma:contentTypeVersion="18" ma:contentTypeDescription="Create a new document." ma:contentTypeScope="" ma:versionID="bb4d01d89fac8602414c897f6783ecea">
  <xsd:schema xmlns:xsd="http://www.w3.org/2001/XMLSchema" xmlns:xs="http://www.w3.org/2001/XMLSchema" xmlns:p="http://schemas.microsoft.com/office/2006/metadata/properties" xmlns:ns2="64e94169-021c-4578-be09-6006b4dea068" xmlns:ns3="8e537545-18ac-42cc-8f2a-89499299f0e1" targetNamespace="http://schemas.microsoft.com/office/2006/metadata/properties" ma:root="true" ma:fieldsID="adac88aae904a8fc569624feeb3c92b0" ns2:_="" ns3:_="">
    <xsd:import namespace="64e94169-021c-4578-be09-6006b4dea068"/>
    <xsd:import namespace="8e537545-18ac-42cc-8f2a-89499299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94169-021c-4578-be09-6006b4dea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37545-18ac-42cc-8f2a-89499299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5159a9-6d9c-4454-b472-74cf3cb3e2d5}" ma:internalName="TaxCatchAll" ma:showField="CatchAllData" ma:web="8e537545-18ac-42cc-8f2a-89499299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e94169-021c-4578-be09-6006b4dea068" xsi:nil="true"/>
    <TaxCatchAll xmlns="8e537545-18ac-42cc-8f2a-89499299f0e1" xsi:nil="true"/>
    <lcf76f155ced4ddcb4097134ff3c332f xmlns="64e94169-021c-4578-be09-6006b4dea0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94DFFB-F751-45DA-93AC-80407D1C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2B26C-7855-498E-8CE3-1894D0A2F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94169-021c-4578-be09-6006b4dea068"/>
    <ds:schemaRef ds:uri="8e537545-18ac-42cc-8f2a-89499299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1FC26-E758-4072-8281-E734BBB02B58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64e94169-021c-4578-be09-6006b4dea06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e537545-18ac-42cc-8f2a-89499299f0e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211</vt:lpstr>
      <vt:lpstr>211 - Net Metering</vt:lpstr>
    </vt:vector>
  </TitlesOfParts>
  <Company>The Dayton Power and Light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Blevins</dc:creator>
  <cp:lastModifiedBy>Sakshee Vaidya</cp:lastModifiedBy>
  <cp:lastPrinted>2020-01-06T19:05:07Z</cp:lastPrinted>
  <dcterms:created xsi:type="dcterms:W3CDTF">2010-05-07T13:35:59Z</dcterms:created>
  <dcterms:modified xsi:type="dcterms:W3CDTF">2024-03-29T13:39:03Z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0x010100F335DA127EFEA643A071466D67462D58</vt:lpwstr>
  </property>
  <property fmtid="{D5CDD505-2E9C-101B-9397-08002B2CF9AE}" pid="3" name="MediaServiceImageTags">
    <vt:lpwstr/>
  </property>
</Properties>
</file>